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bald\Desktop\"/>
    </mc:Choice>
  </mc:AlternateContent>
  <xr:revisionPtr revIDLastSave="0" documentId="8_{34E42655-BC11-424E-B508-C02D7F485BC8}" xr6:coauthVersionLast="47" xr6:coauthVersionMax="47" xr10:uidLastSave="{00000000-0000-0000-0000-000000000000}"/>
  <bookViews>
    <workbookView xWindow="-28920" yWindow="-120" windowWidth="29040" windowHeight="17640" xr2:uid="{9780FAEF-3859-42C7-8F73-7EAEEBD1FCB8}"/>
  </bookViews>
  <sheets>
    <sheet name="Sheet1" sheetId="1" r:id="rId1"/>
    <sheet name="Forsendur" sheetId="2" state="hidden" r:id="rId2"/>
  </sheets>
  <definedNames>
    <definedName name="afsl0">Forsendur!$E$15</definedName>
    <definedName name="afsl1">Forsendur!$E$14</definedName>
    <definedName name="afsl2">Forsendur!$E$13</definedName>
    <definedName name="afsl3">Forsendur!$E$12</definedName>
    <definedName name="Einst1">Forsendur!$F$13</definedName>
    <definedName name="Einst2">Forsendur!$F$14</definedName>
    <definedName name="Einst3">Forsendur!$F$15</definedName>
    <definedName name="einstatt">Forsendur!$K$2</definedName>
    <definedName name="Eist2">Forsendur!$F$14</definedName>
    <definedName name="End">Forsendur!$F$2</definedName>
    <definedName name="hadegismatur.einndag">Forsendur!$G$6</definedName>
    <definedName name="morgunmatur.einndag">Forsendur!$G$5</definedName>
    <definedName name="non.einndagur">Forsendur!$G$7</definedName>
    <definedName name="Paragjald1">Forsendur!$G$13</definedName>
    <definedName name="Paragjald2">Forsendur!$G$14</definedName>
    <definedName name="Paragjald3">Forsendur!$G$15</definedName>
    <definedName name="Sambud">Forsendur!$K$3</definedName>
    <definedName name="Sambudarform">Sheet1!$D$25</definedName>
    <definedName name="skraningadagar">Forsendur!$F$19</definedName>
    <definedName name="Start">Forsendur!$E$2</definedName>
    <definedName name="Tekjur">Sheet1!$D$26</definedName>
    <definedName name="timagjald.einndag">Forsendur!$G$4</definedName>
    <definedName name="timi.hadegis">Forsendur!$H$6</definedName>
    <definedName name="timi.morgun">Forsendur!$H$5</definedName>
    <definedName name="timi.non">Forsendur!$H$7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2" l="1"/>
  <c r="T12" i="2"/>
  <c r="T10" i="2"/>
  <c r="E43" i="1"/>
  <c r="E19" i="1"/>
  <c r="F19" i="1"/>
  <c r="G19" i="1"/>
  <c r="H19" i="1"/>
  <c r="E20" i="1"/>
  <c r="F20" i="1"/>
  <c r="G20" i="1"/>
  <c r="H20" i="1"/>
  <c r="D20" i="1"/>
  <c r="D19" i="1"/>
  <c r="J28" i="1"/>
  <c r="I28" i="1"/>
  <c r="E26" i="1"/>
  <c r="I26" i="1" s="1"/>
  <c r="E13" i="1"/>
  <c r="F13" i="1"/>
  <c r="G13" i="1"/>
  <c r="H13" i="1"/>
  <c r="D13" i="1"/>
  <c r="F27" i="1"/>
  <c r="E27" i="1"/>
  <c r="M11" i="2"/>
  <c r="M12" i="2"/>
  <c r="M13" i="2"/>
  <c r="M14" i="2"/>
  <c r="M15" i="2"/>
  <c r="M16" i="2"/>
  <c r="M17" i="2"/>
  <c r="M8" i="2"/>
  <c r="M9" i="2"/>
  <c r="M10" i="2"/>
  <c r="M7" i="2"/>
  <c r="E21" i="1"/>
  <c r="F21" i="1"/>
  <c r="G21" i="1"/>
  <c r="H21" i="1"/>
  <c r="D21" i="1"/>
  <c r="G5" i="2"/>
  <c r="G6" i="2"/>
  <c r="G7" i="2"/>
  <c r="G4" i="2"/>
  <c r="E14" i="1"/>
  <c r="F14" i="1"/>
  <c r="G14" i="1"/>
  <c r="H14" i="1"/>
  <c r="D14" i="1"/>
  <c r="E32" i="1" l="1"/>
  <c r="E33" i="1"/>
  <c r="E35" i="1"/>
  <c r="F26" i="1"/>
  <c r="H15" i="1"/>
  <c r="H16" i="1" s="1"/>
  <c r="H18" i="1" s="1"/>
  <c r="F22" i="1"/>
  <c r="E22" i="1"/>
  <c r="E15" i="1"/>
  <c r="E16" i="1" s="1"/>
  <c r="E18" i="1" s="1"/>
  <c r="F15" i="1"/>
  <c r="F16" i="1" s="1"/>
  <c r="F18" i="1" s="1"/>
  <c r="D22" i="1"/>
  <c r="H22" i="1"/>
  <c r="G22" i="1"/>
  <c r="G15" i="1"/>
  <c r="G16" i="1" s="1"/>
  <c r="G18" i="1" s="1"/>
  <c r="D15" i="1"/>
  <c r="I15" i="1" l="1"/>
  <c r="D16" i="1"/>
  <c r="D18" i="1" s="1"/>
  <c r="I18" i="1" s="1"/>
  <c r="I22" i="1"/>
  <c r="E36" i="1" s="1"/>
  <c r="E34" i="1" l="1"/>
  <c r="I16" i="1"/>
  <c r="J18" i="1"/>
  <c r="D30" i="1" s="1"/>
</calcChain>
</file>

<file path=xl/sharedStrings.xml><?xml version="1.0" encoding="utf-8"?>
<sst xmlns="http://schemas.openxmlformats.org/spreadsheetml/2006/main" count="50" uniqueCount="47">
  <si>
    <t>Mánudagur</t>
  </si>
  <si>
    <t>Þriðjudagur</t>
  </si>
  <si>
    <t>Miðvikudagur</t>
  </si>
  <si>
    <t>Fimmtudagur</t>
  </si>
  <si>
    <t>Föstudagur</t>
  </si>
  <si>
    <t>Samtals</t>
  </si>
  <si>
    <t xml:space="preserve">Skólatími frá kl: </t>
  </si>
  <si>
    <t xml:space="preserve">Skólatími til kl: </t>
  </si>
  <si>
    <t>Tími fyrir átta</t>
  </si>
  <si>
    <t>Tími eftir 14</t>
  </si>
  <si>
    <t>Tími umfram gjaldfrjálsan:</t>
  </si>
  <si>
    <t>Umreikna í hlutföll</t>
  </si>
  <si>
    <t>morgunmatur</t>
  </si>
  <si>
    <t>Hádegismatur</t>
  </si>
  <si>
    <t>Nónhressing</t>
  </si>
  <si>
    <t>Fæði samtals</t>
  </si>
  <si>
    <t>Sambúðarform</t>
  </si>
  <si>
    <t>Árstekjur heimilis</t>
  </si>
  <si>
    <t>Fjöldi barna í leikskóli</t>
  </si>
  <si>
    <t>Fjöldi skráningadaga í mánuði</t>
  </si>
  <si>
    <t>Mánaðargjald</t>
  </si>
  <si>
    <t>Skólagjald yngsta barns</t>
  </si>
  <si>
    <t>Gjald v. skráningadaga</t>
  </si>
  <si>
    <t>Skólagjald næsta barns</t>
  </si>
  <si>
    <t>Fæðisgjald samtals</t>
  </si>
  <si>
    <t>Fjölskyluafsláttur</t>
  </si>
  <si>
    <t>Greiðslu-hlutfall</t>
  </si>
  <si>
    <t>Afsláttur samtals</t>
  </si>
  <si>
    <t>Yngsta barn</t>
  </si>
  <si>
    <t>Næsta barn</t>
  </si>
  <si>
    <t>Þriðja barn</t>
  </si>
  <si>
    <t>Fjóðra barn</t>
  </si>
  <si>
    <t>Frá:</t>
  </si>
  <si>
    <t>Til:</t>
  </si>
  <si>
    <t>Start</t>
  </si>
  <si>
    <t xml:space="preserve">End </t>
  </si>
  <si>
    <t>Veljið sambúðarform</t>
  </si>
  <si>
    <t>Einstætt foreldri</t>
  </si>
  <si>
    <t>einn dagur</t>
  </si>
  <si>
    <t>tími</t>
  </si>
  <si>
    <t>Í sambúð/hjónabandi</t>
  </si>
  <si>
    <t>Tímagjald</t>
  </si>
  <si>
    <t xml:space="preserve">Morgunmatur </t>
  </si>
  <si>
    <t>Afsláttur</t>
  </si>
  <si>
    <t>Einst</t>
  </si>
  <si>
    <t>Par</t>
  </si>
  <si>
    <t>Skráningadagar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</si>
</sst>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[$-F400]h:mm:ss\ AM/PM"/>
    <numFmt numFmtId="165" formatCode="hh:mm;@"/>
    <numFmt numFmtId="166" formatCode="#,##0.00_ ;\-#,##0.00\ "/>
    <numFmt numFmtId="167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20" fontId="0" fillId="0" borderId="0" xfId="0" applyNumberFormat="1"/>
    <xf numFmtId="164" fontId="0" fillId="0" borderId="0" xfId="0" applyNumberFormat="1"/>
    <xf numFmtId="41" fontId="0" fillId="0" borderId="0" xfId="1" applyFont="1"/>
    <xf numFmtId="0" fontId="0" fillId="2" borderId="0" xfId="0" applyFill="1"/>
    <xf numFmtId="41" fontId="0" fillId="0" borderId="0" xfId="0" applyNumberFormat="1"/>
    <xf numFmtId="166" fontId="0" fillId="2" borderId="0" xfId="1" applyNumberFormat="1" applyFont="1" applyFill="1"/>
    <xf numFmtId="166" fontId="0" fillId="0" borderId="0" xfId="0" applyNumberFormat="1"/>
    <xf numFmtId="9" fontId="0" fillId="0" borderId="0" xfId="2" applyFont="1"/>
    <xf numFmtId="9" fontId="0" fillId="0" borderId="0" xfId="0" applyNumberFormat="1"/>
    <xf numFmtId="41" fontId="0" fillId="3" borderId="1" xfId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165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8" xfId="0" applyBorder="1"/>
    <xf numFmtId="164" fontId="0" fillId="2" borderId="8" xfId="0" applyNumberFormat="1" applyFill="1" applyBorder="1"/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3" borderId="13" xfId="0" applyNumberFormat="1" applyFill="1" applyBorder="1" applyAlignment="1" applyProtection="1">
      <alignment horizontal="center" vertical="center"/>
      <protection locked="0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165" fontId="0" fillId="3" borderId="7" xfId="0" applyNumberFormat="1" applyFill="1" applyBorder="1" applyAlignment="1" applyProtection="1">
      <alignment horizontal="center" vertical="center"/>
      <protection locked="0"/>
    </xf>
    <xf numFmtId="165" fontId="0" fillId="3" borderId="12" xfId="0" applyNumberFormat="1" applyFill="1" applyBorder="1" applyAlignment="1" applyProtection="1">
      <alignment horizontal="center" vertical="center"/>
      <protection locked="0"/>
    </xf>
    <xf numFmtId="164" fontId="0" fillId="2" borderId="7" xfId="1" applyNumberFormat="1" applyFont="1" applyFill="1" applyBorder="1"/>
    <xf numFmtId="164" fontId="0" fillId="2" borderId="7" xfId="0" applyNumberFormat="1" applyFill="1" applyBorder="1"/>
    <xf numFmtId="165" fontId="0" fillId="0" borderId="9" xfId="0" applyNumberFormat="1" applyBorder="1" applyAlignment="1">
      <alignment horizontal="center" vertical="center"/>
    </xf>
    <xf numFmtId="0" fontId="4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2" borderId="15" xfId="1" applyNumberFormat="1" applyFont="1" applyFill="1" applyBorder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9" fontId="0" fillId="0" borderId="8" xfId="0" applyNumberFormat="1" applyBorder="1"/>
    <xf numFmtId="0" fontId="0" fillId="0" borderId="9" xfId="0" applyBorder="1"/>
    <xf numFmtId="0" fontId="0" fillId="0" borderId="10" xfId="0" applyBorder="1"/>
    <xf numFmtId="9" fontId="0" fillId="0" borderId="10" xfId="0" applyNumberFormat="1" applyBorder="1"/>
    <xf numFmtId="9" fontId="0" fillId="0" borderId="11" xfId="2" applyFont="1" applyBorder="1"/>
    <xf numFmtId="165" fontId="0" fillId="3" borderId="0" xfId="0" applyNumberFormat="1" applyFill="1" applyAlignment="1" applyProtection="1">
      <alignment horizontal="center" vertical="center"/>
      <protection locked="0"/>
    </xf>
    <xf numFmtId="164" fontId="0" fillId="2" borderId="0" xfId="0" applyNumberFormat="1" applyFill="1"/>
    <xf numFmtId="167" fontId="0" fillId="0" borderId="0" xfId="2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1" fontId="4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98961</xdr:colOff>
      <xdr:row>0</xdr:row>
      <xdr:rowOff>53094</xdr:rowOff>
    </xdr:from>
    <xdr:to>
      <xdr:col>7</xdr:col>
      <xdr:colOff>556845</xdr:colOff>
      <xdr:row>7</xdr:row>
      <xdr:rowOff>68384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0DA102-BB54-28B9-E23E-BB318011072B}"/>
            </a:ext>
          </a:extLst>
        </xdr:cNvPr>
        <xdr:cNvSpPr txBox="1"/>
      </xdr:nvSpPr>
      <xdr:spPr>
        <a:xfrm>
          <a:off x="98961" y="53094"/>
          <a:ext cx="5703961" cy="1314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Til þess að</a:t>
          </a:r>
          <a:r>
            <a:rPr lang="en-US" sz="1100" baseline="0"/>
            <a:t> reikna út mánaðargjald í leikskólum þegar skólatími barna er breytilegur eftir vikudögum er hægt að nýta þessa reiknivél. </a:t>
          </a:r>
        </a:p>
        <a:p>
          <a:r>
            <a:rPr lang="en-US" sz="1100" baseline="0"/>
            <a:t> 1)  Sláið inn frá skólatíma barna hvern dag fyrir sig</a:t>
          </a:r>
        </a:p>
        <a:p>
          <a:r>
            <a:rPr lang="en-US" sz="1100" baseline="0"/>
            <a:t> 2)  Veljið sambúðarstöðu lögheimilisforeldris</a:t>
          </a:r>
        </a:p>
        <a:p>
          <a:r>
            <a:rPr lang="en-US" sz="1100" baseline="0"/>
            <a:t> 3)  Sláið inn árstekjur heimilisins 2022 skv. skattframtali 2023</a:t>
          </a:r>
        </a:p>
        <a:p>
          <a:r>
            <a:rPr lang="en-US" sz="1100" baseline="0"/>
            <a:t> 4)  Veljið fjölda barna á leikskóla</a:t>
          </a:r>
        </a:p>
        <a:p>
          <a:r>
            <a:rPr lang="en-US" sz="1100" baseline="0"/>
            <a:t> 5)  Velja fjölda skráningadaga sem óskað er eftir að nýta í viðkomandi mánuði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BFBA9-7C6B-4B47-B880-89D349909971}">
  <dimension ref="A8:J43"/>
  <sheetViews>
    <sheetView showGridLines="0" tabSelected="1" topLeftCell="A4" zoomScale="120" zoomScaleNormal="120" workbookViewId="0">
      <selection activeCell="G10" sqref="G10"/>
    </sheetView>
  </sheetViews>
  <sheetFormatPr defaultRowHeight="15"/>
  <cols>
    <col min="1" max="1" width="8.7109375" customWidth="1"/>
    <col min="2" max="2" width="10.7109375" customWidth="1"/>
    <col min="3" max="3" width="10.42578125" customWidth="1"/>
    <col min="4" max="4" width="12.140625" customWidth="1"/>
    <col min="5" max="5" width="11.7109375" bestFit="1" customWidth="1"/>
    <col min="6" max="6" width="12.85546875" bestFit="1" customWidth="1"/>
    <col min="7" max="7" width="12.42578125" bestFit="1" customWidth="1"/>
    <col min="8" max="8" width="11" customWidth="1"/>
    <col min="9" max="9" width="9" hidden="1" customWidth="1"/>
    <col min="10" max="10" width="7.85546875" hidden="1" customWidth="1"/>
    <col min="11" max="11" width="8.85546875"/>
  </cols>
  <sheetData>
    <row r="8" spans="2:9" ht="15.75" thickBot="1"/>
    <row r="9" spans="2:9">
      <c r="D9" s="21" t="s">
        <v>0</v>
      </c>
      <c r="E9" s="11" t="s">
        <v>1</v>
      </c>
      <c r="F9" s="11" t="s">
        <v>2</v>
      </c>
      <c r="G9" s="11" t="s">
        <v>3</v>
      </c>
      <c r="H9" s="12" t="s">
        <v>4</v>
      </c>
      <c r="I9" t="s">
        <v>5</v>
      </c>
    </row>
    <row r="10" spans="2:9">
      <c r="B10" s="49" t="s">
        <v>6</v>
      </c>
      <c r="C10" s="49"/>
      <c r="D10" s="22"/>
      <c r="E10" s="45"/>
      <c r="F10" s="45"/>
      <c r="G10" s="45"/>
      <c r="H10" s="13"/>
    </row>
    <row r="11" spans="2:9" ht="15.75" thickBot="1">
      <c r="B11" s="49" t="s">
        <v>7</v>
      </c>
      <c r="C11" s="49"/>
      <c r="D11" s="23"/>
      <c r="E11" s="19"/>
      <c r="F11" s="19"/>
      <c r="G11" s="19"/>
      <c r="H11" s="20"/>
    </row>
    <row r="12" spans="2:9" ht="15.75" hidden="1" thickTop="1">
      <c r="B12" s="31"/>
      <c r="C12" s="31"/>
      <c r="D12" s="14"/>
      <c r="H12" s="15"/>
    </row>
    <row r="13" spans="2:9" hidden="1">
      <c r="B13" s="32" t="s">
        <v>8</v>
      </c>
      <c r="C13" s="32"/>
      <c r="D13" s="24" t="str">
        <f>IF(D10="","",IF(Start-D10&gt;0,Start-D10,0))</f>
        <v/>
      </c>
      <c r="E13" s="24" t="str">
        <f>IF(E10="","",IF(Start-E10&gt;0,Start-E10,0))</f>
        <v/>
      </c>
      <c r="F13" s="24" t="str">
        <f>IF(F10="","",IF(Start-F10&gt;0,Start-F10,0))</f>
        <v/>
      </c>
      <c r="G13" s="24" t="str">
        <f>IF(G10="","",IF(Start-G10&gt;0,Start-G10,0))</f>
        <v/>
      </c>
      <c r="H13" s="35" t="str">
        <f>IF(H10="","",IF(Start-H10&gt;0,Start-H10,0))</f>
        <v/>
      </c>
    </row>
    <row r="14" spans="2:9" hidden="1">
      <c r="B14" s="32" t="s">
        <v>9</v>
      </c>
      <c r="C14" s="32"/>
      <c r="D14" s="25">
        <f>IF(D11-End&gt;0,D11-End,0)</f>
        <v>0</v>
      </c>
      <c r="E14" s="46">
        <f>IF(E11-End&gt;0,E11-End,0)</f>
        <v>0</v>
      </c>
      <c r="F14" s="46">
        <f>IF(F11-End&gt;0,F11-End,0)</f>
        <v>0</v>
      </c>
      <c r="G14" s="46">
        <f>IF(G11-End&gt;0,G11-End,0)</f>
        <v>0</v>
      </c>
      <c r="H14" s="16">
        <f>IF(H11-End&gt;0,H11-End,0)</f>
        <v>0</v>
      </c>
    </row>
    <row r="15" spans="2:9" ht="30" customHeight="1" thickTop="1" thickBot="1">
      <c r="B15" s="48" t="s">
        <v>10</v>
      </c>
      <c r="C15" s="48"/>
      <c r="D15" s="26">
        <f>SUM(D13:D14)</f>
        <v>0</v>
      </c>
      <c r="E15" s="17">
        <f t="shared" ref="E15:H15" si="0">SUM(E13:E14)</f>
        <v>0</v>
      </c>
      <c r="F15" s="17">
        <f t="shared" si="0"/>
        <v>0</v>
      </c>
      <c r="G15" s="17">
        <f t="shared" si="0"/>
        <v>0</v>
      </c>
      <c r="H15" s="18">
        <f t="shared" si="0"/>
        <v>0</v>
      </c>
      <c r="I15" s="2">
        <f>AVERAGE(D15:H15)</f>
        <v>0</v>
      </c>
    </row>
    <row r="16" spans="2:9" hidden="1">
      <c r="B16" s="30" t="s">
        <v>11</v>
      </c>
      <c r="C16" s="30"/>
      <c r="D16" s="6">
        <f>D15*24</f>
        <v>0</v>
      </c>
      <c r="E16" s="6">
        <f t="shared" ref="E16:H16" si="1">E15*24</f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7">
        <f>AVERAGE(D16:H16)</f>
        <v>0</v>
      </c>
    </row>
    <row r="17" spans="1:10" hidden="1">
      <c r="B17" s="29"/>
      <c r="C17" s="29"/>
      <c r="D17" s="3"/>
    </row>
    <row r="18" spans="1:10" hidden="1">
      <c r="B18" s="30"/>
      <c r="C18" s="30"/>
      <c r="D18" s="4">
        <f>+D16*timagjald.einndag</f>
        <v>0</v>
      </c>
      <c r="E18" s="4">
        <f>+E16*timagjald.einndag</f>
        <v>0</v>
      </c>
      <c r="F18" s="4">
        <f>+F16*timagjald.einndag</f>
        <v>0</v>
      </c>
      <c r="G18" s="4">
        <f>+G16*timagjald.einndag</f>
        <v>0</v>
      </c>
      <c r="H18" s="4">
        <f>+H16*timagjald.einndag</f>
        <v>0</v>
      </c>
      <c r="I18" s="3">
        <f>SUM(D18:H18)</f>
        <v>0</v>
      </c>
      <c r="J18" s="5">
        <f>I18*1.5</f>
        <v>0</v>
      </c>
    </row>
    <row r="19" spans="1:10" hidden="1">
      <c r="B19" s="30" t="s">
        <v>12</v>
      </c>
      <c r="C19" s="30"/>
      <c r="D19" s="4">
        <f>IF(D10="",0,IF(D10-timi.morgun&gt;=0,0,morgunmatur.einndag))</f>
        <v>0</v>
      </c>
      <c r="E19" s="4">
        <f>IF(E10="",0,IF(E10-timi.morgun&gt;=0,0,morgunmatur.einndag))</f>
        <v>0</v>
      </c>
      <c r="F19" s="4">
        <f>IF(F10="",0,IF(F10-timi.morgun&gt;=0,0,morgunmatur.einndag))</f>
        <v>0</v>
      </c>
      <c r="G19" s="4">
        <f>IF(G10="",0,IF(G10-timi.morgun&gt;=0,0,morgunmatur.einndag))</f>
        <v>0</v>
      </c>
      <c r="H19" s="4">
        <f>IF(H10="",0,IF(H10-timi.morgun&gt;=0,0,morgunmatur.einndag))</f>
        <v>0</v>
      </c>
      <c r="I19" s="3"/>
    </row>
    <row r="20" spans="1:10" hidden="1">
      <c r="B20" s="30" t="s">
        <v>13</v>
      </c>
      <c r="C20" s="30"/>
      <c r="D20" s="4">
        <f>IF(D10="",0,IF(D10&gt;=timi.hadegis,0,hadegismatur.einndag))</f>
        <v>0</v>
      </c>
      <c r="E20" s="4">
        <f>IF(E10="",0,IF(E10&gt;=timi.hadegis,0,hadegismatur.einndag))</f>
        <v>0</v>
      </c>
      <c r="F20" s="4">
        <f>IF(F10="",0,IF(F10&gt;=timi.hadegis,0,hadegismatur.einndag))</f>
        <v>0</v>
      </c>
      <c r="G20" s="4">
        <f>IF(G10="",0,IF(G10&gt;=timi.hadegis,0,hadegismatur.einndag))</f>
        <v>0</v>
      </c>
      <c r="H20" s="4">
        <f>IF(H10="",0,IF(H10&gt;=timi.hadegis,0,hadegismatur.einndag))</f>
        <v>0</v>
      </c>
      <c r="I20" s="3"/>
    </row>
    <row r="21" spans="1:10" hidden="1">
      <c r="B21" s="30" t="s">
        <v>14</v>
      </c>
      <c r="C21" s="30"/>
      <c r="D21" s="4">
        <f>IF(D11-timi.non&lt;=0,0,non.einndagur)</f>
        <v>0</v>
      </c>
      <c r="E21" s="4">
        <f>IF(E11-timi.non&lt;=0,0,non.einndagur)</f>
        <v>0</v>
      </c>
      <c r="F21" s="4">
        <f>IF(F11-timi.non&lt;=0,0,non.einndagur)</f>
        <v>0</v>
      </c>
      <c r="G21" s="4">
        <f>IF(G11-timi.non&lt;=0,0,non.einndagur)</f>
        <v>0</v>
      </c>
      <c r="H21" s="4">
        <f>IF(H11-timi.non&lt;=0,0,non.einndagur)</f>
        <v>0</v>
      </c>
      <c r="I21" s="3"/>
    </row>
    <row r="22" spans="1:10" hidden="1">
      <c r="B22" s="30" t="s">
        <v>15</v>
      </c>
      <c r="C22" s="30"/>
      <c r="D22" s="4">
        <f>SUM(D19:D21)</f>
        <v>0</v>
      </c>
      <c r="E22" s="4">
        <f t="shared" ref="E22:H22" si="2">SUM(E19:E21)</f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3">
        <f>SUM(D22:H22)</f>
        <v>0</v>
      </c>
    </row>
    <row r="23" spans="1:10">
      <c r="B23" s="29"/>
      <c r="C23" s="29"/>
      <c r="I23" s="3"/>
    </row>
    <row r="24" spans="1:10" ht="15.75" thickBot="1">
      <c r="B24" s="29"/>
      <c r="C24" s="29"/>
      <c r="I24" s="3"/>
    </row>
    <row r="25" spans="1:10" ht="15.75" thickBot="1">
      <c r="B25" s="54" t="s">
        <v>16</v>
      </c>
      <c r="C25" s="54"/>
      <c r="D25" s="52"/>
      <c r="E25" s="53"/>
      <c r="I25" s="3"/>
    </row>
    <row r="26" spans="1:10" ht="15.75" thickBot="1">
      <c r="B26" s="54" t="s">
        <v>17</v>
      </c>
      <c r="C26" s="54"/>
      <c r="D26" s="10"/>
      <c r="E26" s="8" t="str">
        <f>IF(Tekjur="","",IF(Sambudarform=einstatt,IF(Tekjur&lt;Einst1,afsl3,IF(Tekjur&lt;Einst2,afsl2,IF(Tekjur&lt;Einst3,afsl1,afsl0))),IF(Sambudarform=Sambud,IF(Tekjur&lt;Paragjald1,afsl3,IF(Tekjur&lt;Paragjald2,afsl2,IF(Tekjur&lt;Paragjald3,afsl1,afsl0))),"")))</f>
        <v/>
      </c>
      <c r="F26" t="str">
        <f>IF(E26="","","afsláttur af skólagjöldum vegna tekna")</f>
        <v/>
      </c>
      <c r="I26" s="9" t="str">
        <f>IF(E26="","",1-E26)</f>
        <v/>
      </c>
    </row>
    <row r="27" spans="1:10" ht="15.75" thickBot="1">
      <c r="B27" s="54" t="s">
        <v>18</v>
      </c>
      <c r="C27" s="54"/>
      <c r="D27" s="28"/>
      <c r="E27" s="8" t="str">
        <f>IF(D27=1,"",IF(D27&gt;1,_xlfn.XLOOKUP(D27,Forsendur!K7:K17,Forsendur!M7:M17,"sláið inn rétt gildi"),""))</f>
        <v/>
      </c>
      <c r="F27" t="str">
        <f>IF(D27&lt;2,"",IF(D27&gt;1,"systkinaafsláttur af skólagjaldi","Sláið inn fjöldi barna"))</f>
        <v/>
      </c>
    </row>
    <row r="28" spans="1:10" ht="29.45" customHeight="1" thickBot="1">
      <c r="B28" s="57" t="s">
        <v>19</v>
      </c>
      <c r="C28" s="57"/>
      <c r="D28" s="34"/>
      <c r="I28">
        <f>IF(D28&gt;0,D28*skraningadagar,0)</f>
        <v>0</v>
      </c>
      <c r="J28" t="str">
        <f>IF(D27&lt;2,"",D28*skraningadagar*1.5)</f>
        <v/>
      </c>
    </row>
    <row r="29" spans="1:10">
      <c r="B29" s="33"/>
      <c r="C29" s="33"/>
    </row>
    <row r="30" spans="1:10" ht="23.25">
      <c r="A30" s="51" t="s">
        <v>20</v>
      </c>
      <c r="B30" s="51"/>
      <c r="C30" s="27"/>
      <c r="D30" s="50" t="str">
        <f>IF(I26="","",IF(D27=1,I18*I26+I22+I28*I26,IF(D27&gt;1,J18*I26+I22*D27+J28*I26,"")))</f>
        <v/>
      </c>
      <c r="E30" s="50"/>
    </row>
    <row r="31" spans="1:10" ht="4.5" customHeight="1"/>
    <row r="32" spans="1:10">
      <c r="B32" s="56" t="s">
        <v>21</v>
      </c>
      <c r="C32" s="56"/>
      <c r="E32" s="3" t="str">
        <f>IF(I26="","",IF(I18="","",I18*I26))</f>
        <v/>
      </c>
    </row>
    <row r="33" spans="2:5">
      <c r="B33" s="56" t="s">
        <v>22</v>
      </c>
      <c r="C33" s="56"/>
      <c r="E33" s="3" t="str">
        <f>IF(I26="","",IF(D28="","",D28*skraningadagar*I26))</f>
        <v/>
      </c>
    </row>
    <row r="34" spans="2:5">
      <c r="B34" s="56" t="s">
        <v>23</v>
      </c>
      <c r="C34" s="56"/>
      <c r="E34" s="3" t="str">
        <f>IF(D27&gt;1,I18/2*I26,"")</f>
        <v/>
      </c>
    </row>
    <row r="35" spans="2:5">
      <c r="B35" s="56" t="s">
        <v>22</v>
      </c>
      <c r="C35" s="56"/>
      <c r="E35" s="3" t="str">
        <f>IF(D27&gt;1,D28*skraningadagar/2*I26,"")</f>
        <v/>
      </c>
    </row>
    <row r="36" spans="2:5">
      <c r="B36" s="56" t="s">
        <v>24</v>
      </c>
      <c r="C36" s="56"/>
      <c r="E36" s="5">
        <f>I22*D27</f>
        <v>0</v>
      </c>
    </row>
    <row r="37" spans="2:5">
      <c r="B37" s="56"/>
      <c r="C37" s="56"/>
    </row>
    <row r="38" spans="2:5" ht="15.75" thickBot="1"/>
    <row r="39" spans="2:5" ht="30">
      <c r="B39" s="36" t="s">
        <v>25</v>
      </c>
      <c r="C39" s="37"/>
      <c r="D39" s="38" t="s">
        <v>26</v>
      </c>
      <c r="E39" s="39" t="s">
        <v>27</v>
      </c>
    </row>
    <row r="40" spans="2:5">
      <c r="B40" s="55" t="s">
        <v>28</v>
      </c>
      <c r="C40" s="56"/>
      <c r="D40" s="9">
        <v>1</v>
      </c>
      <c r="E40" s="40">
        <v>0</v>
      </c>
    </row>
    <row r="41" spans="2:5">
      <c r="B41" s="14" t="s">
        <v>29</v>
      </c>
      <c r="D41" s="9">
        <v>0.5</v>
      </c>
      <c r="E41" s="40">
        <v>0.25</v>
      </c>
    </row>
    <row r="42" spans="2:5">
      <c r="B42" s="14" t="s">
        <v>30</v>
      </c>
      <c r="D42" s="9">
        <v>0</v>
      </c>
      <c r="E42" s="40">
        <v>0.5</v>
      </c>
    </row>
    <row r="43" spans="2:5" ht="15.75" thickBot="1">
      <c r="B43" s="41" t="s">
        <v>31</v>
      </c>
      <c r="C43" s="42"/>
      <c r="D43" s="43">
        <v>0</v>
      </c>
      <c r="E43" s="44">
        <f>1-150/400</f>
        <v>0.625</v>
      </c>
    </row>
  </sheetData>
  <sheetProtection algorithmName="SHA-512" hashValue="m2/DBeuE7aYIzt/YCCM5PUU+qzLfdNHf4MH/lJ/rGuamT2Qg0SitOMeCjioVTxmSavQ+KaG31Bl7NohNa4puAA==" saltValue="2Wfvk9jVdVsVEtOaWKgF2g==" spinCount="100000" sheet="1" selectLockedCells="1"/>
  <mergeCells count="17">
    <mergeCell ref="B40:C40"/>
    <mergeCell ref="B32:C32"/>
    <mergeCell ref="B34:C34"/>
    <mergeCell ref="B36:C36"/>
    <mergeCell ref="B28:C28"/>
    <mergeCell ref="B37:C37"/>
    <mergeCell ref="B33:C33"/>
    <mergeCell ref="B35:C35"/>
    <mergeCell ref="B15:C15"/>
    <mergeCell ref="B10:C10"/>
    <mergeCell ref="B11:C11"/>
    <mergeCell ref="D30:E30"/>
    <mergeCell ref="A30:B30"/>
    <mergeCell ref="D25:E25"/>
    <mergeCell ref="B27:C27"/>
    <mergeCell ref="B26:C26"/>
    <mergeCell ref="B25:C25"/>
  </mergeCells>
  <phoneticPr fontId="3" type="noConversion"/>
  <dataValidations count="3">
    <dataValidation type="whole" allowBlank="1" showInputMessage="1" showErrorMessage="1" sqref="D26" xr:uid="{55F9326E-4AF3-4ACC-8C65-40F727AC74C9}">
      <formula1>1</formula1>
      <formula2>100000000</formula2>
    </dataValidation>
    <dataValidation type="whole" allowBlank="1" showInputMessage="1" showErrorMessage="1" sqref="D27" xr:uid="{07DC1AA1-5933-4CA3-A1B5-03860B213CC3}">
      <formula1>0</formula1>
      <formula2>10</formula2>
    </dataValidation>
    <dataValidation type="whole" allowBlank="1" showInputMessage="1" showErrorMessage="1" sqref="D28" xr:uid="{A6E792A0-914B-4AD7-AA88-A7E449682FEE}">
      <formula1>0</formula1>
      <formula2>6</formula2>
    </dataValidation>
  </dataValidations>
  <pageMargins left="0.7" right="0.7" top="0.75" bottom="0.75" header="0.3" footer="0.3"/>
  <ignoredErrors>
    <ignoredError sqref="E27" formulaRang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084089-060C-4107-8F99-9D5EED8E3540}">
          <x14:formula1>
            <xm:f>Forsendur!$A$1:$A$19</xm:f>
          </x14:formula1>
          <xm:sqref>D10:H10</xm:sqref>
        </x14:dataValidation>
        <x14:dataValidation type="list" allowBlank="1" showInputMessage="1" showErrorMessage="1" xr:uid="{E37798FF-20D3-43E4-90C1-95FBB4102180}">
          <x14:formula1>
            <xm:f>Forsendur!$B$1:$B$19</xm:f>
          </x14:formula1>
          <xm:sqref>D11:H11</xm:sqref>
        </x14:dataValidation>
        <x14:dataValidation type="list" allowBlank="1" showInputMessage="1" showErrorMessage="1" xr:uid="{BD16D4A2-CABD-45C6-B374-88A8B10A4C91}">
          <x14:formula1>
            <xm:f>Forsendur!$K$1:$K$3</xm:f>
          </x14:formula1>
          <xm:sqref>D25:E25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4AB0-CC39-48E5-BD12-9E1BA6673757}">
  <dimension ref="A1:T19"/>
  <sheetViews>
    <sheetView topLeftCell="A4" workbookViewId="0">
      <selection activeCell="G13" sqref="G13:G15"/>
    </sheetView>
  </sheetViews>
  <sheetFormatPr defaultRowHeight="15"/>
  <cols>
    <col min="5" max="5" width="13.28515625" bestFit="1" customWidth="1"/>
    <col min="6" max="6" width="10.42578125" bestFit="1" customWidth="1"/>
    <col min="7" max="7" width="11.42578125" bestFit="1" customWidth="1"/>
  </cols>
  <sheetData>
    <row r="1" spans="1:20">
      <c r="A1" t="s">
        <v>32</v>
      </c>
      <c r="B1" t="s">
        <v>33</v>
      </c>
      <c r="E1" t="s">
        <v>34</v>
      </c>
      <c r="F1" t="s">
        <v>35</v>
      </c>
      <c r="K1" t="s">
        <v>36</v>
      </c>
    </row>
    <row r="2" spans="1:20">
      <c r="A2" s="1">
        <v>0.32291666666666669</v>
      </c>
      <c r="B2" s="1">
        <v>0.5</v>
      </c>
      <c r="E2" s="1">
        <v>0.33333333333333331</v>
      </c>
      <c r="F2" s="1">
        <v>0.58333333333333337</v>
      </c>
      <c r="K2" t="s">
        <v>37</v>
      </c>
    </row>
    <row r="3" spans="1:20">
      <c r="A3" s="1">
        <v>0.33333333333333331</v>
      </c>
      <c r="B3" s="1">
        <v>0.51041666666666663</v>
      </c>
      <c r="G3" t="s">
        <v>38</v>
      </c>
      <c r="H3" t="s">
        <v>39</v>
      </c>
      <c r="K3" t="s">
        <v>40</v>
      </c>
    </row>
    <row r="4" spans="1:20">
      <c r="A4" s="1">
        <v>0.34375</v>
      </c>
      <c r="B4" s="1">
        <v>0.52083333333333304</v>
      </c>
      <c r="E4" t="s">
        <v>41</v>
      </c>
      <c r="F4" s="3">
        <v>15180</v>
      </c>
      <c r="G4" s="5">
        <f>F4/5</f>
        <v>3036</v>
      </c>
    </row>
    <row r="5" spans="1:20">
      <c r="A5" s="1">
        <v>0.35416666666666702</v>
      </c>
      <c r="B5" s="1">
        <v>0.53125</v>
      </c>
      <c r="E5" t="s">
        <v>42</v>
      </c>
      <c r="F5" s="3">
        <v>2782</v>
      </c>
      <c r="G5" s="5">
        <f t="shared" ref="G5:G7" si="0">F5/5</f>
        <v>556.4</v>
      </c>
      <c r="H5" s="1">
        <v>0.375</v>
      </c>
    </row>
    <row r="6" spans="1:20">
      <c r="A6" s="1">
        <v>0.36458333333333298</v>
      </c>
      <c r="B6" s="1">
        <v>0.54166666666666696</v>
      </c>
      <c r="E6" t="s">
        <v>13</v>
      </c>
      <c r="F6" s="3">
        <v>5824</v>
      </c>
      <c r="G6" s="5">
        <f t="shared" si="0"/>
        <v>1164.8</v>
      </c>
      <c r="H6" s="1">
        <v>0.47916666666666669</v>
      </c>
      <c r="K6">
        <v>1</v>
      </c>
      <c r="L6" s="3">
        <v>0.01</v>
      </c>
    </row>
    <row r="7" spans="1:20">
      <c r="A7" s="1">
        <v>0.375</v>
      </c>
      <c r="B7" s="1">
        <v>0.55208333333333304</v>
      </c>
      <c r="E7" t="s">
        <v>14</v>
      </c>
      <c r="F7" s="3">
        <v>2782</v>
      </c>
      <c r="G7" s="5">
        <f t="shared" si="0"/>
        <v>556.4</v>
      </c>
      <c r="H7" s="1">
        <v>0.58333333333333337</v>
      </c>
      <c r="K7">
        <v>2</v>
      </c>
      <c r="L7">
        <v>1.5</v>
      </c>
      <c r="M7" s="8">
        <f>1-L7/K7</f>
        <v>0.25</v>
      </c>
    </row>
    <row r="8" spans="1:20">
      <c r="A8" s="1">
        <v>0.38541666666666602</v>
      </c>
      <c r="B8" s="1">
        <v>0.5625</v>
      </c>
      <c r="F8" s="3"/>
      <c r="K8">
        <v>3</v>
      </c>
      <c r="L8">
        <v>1.5</v>
      </c>
      <c r="M8" s="8">
        <f t="shared" ref="M8:M17" si="1">1-L8/K8</f>
        <v>0.5</v>
      </c>
    </row>
    <row r="9" spans="1:20">
      <c r="A9" s="1">
        <v>0.39583333333333298</v>
      </c>
      <c r="B9" s="1">
        <v>0.57291666666666596</v>
      </c>
      <c r="K9">
        <v>4</v>
      </c>
      <c r="L9">
        <v>1.5</v>
      </c>
      <c r="M9" s="8">
        <f t="shared" si="1"/>
        <v>0.625</v>
      </c>
    </row>
    <row r="10" spans="1:20">
      <c r="A10" s="1">
        <v>0.40625</v>
      </c>
      <c r="B10" s="1">
        <v>0.58333333333333304</v>
      </c>
      <c r="K10">
        <v>5</v>
      </c>
      <c r="L10">
        <v>1.5</v>
      </c>
      <c r="M10" s="8">
        <f t="shared" si="1"/>
        <v>0.7</v>
      </c>
      <c r="R10">
        <v>5171999</v>
      </c>
      <c r="S10">
        <v>7757999</v>
      </c>
      <c r="T10" s="47">
        <f>+S10/R10</f>
        <v>1.5000000966744194</v>
      </c>
    </row>
    <row r="11" spans="1:20">
      <c r="A11" s="1">
        <v>0.41666666666666602</v>
      </c>
      <c r="B11" s="1">
        <v>0.59375</v>
      </c>
      <c r="E11" t="s">
        <v>43</v>
      </c>
      <c r="F11" t="s">
        <v>44</v>
      </c>
      <c r="G11" t="s">
        <v>45</v>
      </c>
      <c r="K11">
        <v>6</v>
      </c>
      <c r="L11">
        <v>1.5</v>
      </c>
      <c r="M11" s="8">
        <f t="shared" si="1"/>
        <v>0.75</v>
      </c>
      <c r="R11">
        <v>6611999</v>
      </c>
      <c r="S11">
        <v>9917999</v>
      </c>
      <c r="T11" s="47">
        <f t="shared" ref="T11:T12" si="2">+S11/R11</f>
        <v>1.5000000756200962</v>
      </c>
    </row>
    <row r="12" spans="1:20">
      <c r="A12" s="1">
        <v>0.42708333333333298</v>
      </c>
      <c r="B12" s="1">
        <v>0.60416666666666596</v>
      </c>
      <c r="E12" s="8">
        <v>0.75</v>
      </c>
      <c r="K12">
        <v>7</v>
      </c>
      <c r="L12">
        <v>1.5</v>
      </c>
      <c r="M12" s="8">
        <f t="shared" si="1"/>
        <v>0.7857142857142857</v>
      </c>
      <c r="R12">
        <v>8051999</v>
      </c>
      <c r="S12">
        <v>12077999</v>
      </c>
      <c r="T12" s="47">
        <f t="shared" si="2"/>
        <v>1.5000000620963814</v>
      </c>
    </row>
    <row r="13" spans="1:20">
      <c r="A13" s="1">
        <v>0.4375</v>
      </c>
      <c r="B13" s="1">
        <v>0.61458333333333304</v>
      </c>
      <c r="E13" s="8">
        <v>0.5</v>
      </c>
      <c r="F13" s="3">
        <v>5172000</v>
      </c>
      <c r="G13" s="3">
        <v>7757999</v>
      </c>
      <c r="H13" s="8"/>
      <c r="K13">
        <v>8</v>
      </c>
      <c r="L13">
        <v>1.5</v>
      </c>
      <c r="M13" s="8">
        <f t="shared" si="1"/>
        <v>0.8125</v>
      </c>
    </row>
    <row r="14" spans="1:20">
      <c r="A14" s="1">
        <v>0.44791666666666702</v>
      </c>
      <c r="B14" s="1">
        <v>0.625</v>
      </c>
      <c r="E14" s="8">
        <v>0.25</v>
      </c>
      <c r="F14" s="3">
        <v>6612000</v>
      </c>
      <c r="G14" s="3">
        <v>9917999</v>
      </c>
      <c r="H14" s="8"/>
      <c r="K14">
        <v>9</v>
      </c>
      <c r="L14">
        <v>1.5</v>
      </c>
      <c r="M14" s="8">
        <f t="shared" si="1"/>
        <v>0.83333333333333337</v>
      </c>
    </row>
    <row r="15" spans="1:20">
      <c r="A15" s="1">
        <v>0.45833333333333298</v>
      </c>
      <c r="B15" s="1">
        <v>0.63541666666666596</v>
      </c>
      <c r="E15" s="8">
        <v>0</v>
      </c>
      <c r="F15" s="3">
        <v>8052000</v>
      </c>
      <c r="G15" s="3">
        <v>12077999</v>
      </c>
      <c r="H15" s="8"/>
      <c r="K15">
        <v>10</v>
      </c>
      <c r="L15">
        <v>1.5</v>
      </c>
      <c r="M15" s="8">
        <f t="shared" si="1"/>
        <v>0.85</v>
      </c>
    </row>
    <row r="16" spans="1:20">
      <c r="A16" s="1">
        <v>0.46875</v>
      </c>
      <c r="B16" s="1">
        <v>0.64583333333333304</v>
      </c>
      <c r="K16">
        <v>11</v>
      </c>
      <c r="L16">
        <v>1.5</v>
      </c>
      <c r="M16" s="8">
        <f t="shared" si="1"/>
        <v>0.86363636363636365</v>
      </c>
    </row>
    <row r="17" spans="1:13">
      <c r="A17" s="1">
        <v>0.47916666666666602</v>
      </c>
      <c r="B17" s="1">
        <v>0.656249999999999</v>
      </c>
      <c r="K17">
        <v>12</v>
      </c>
      <c r="L17">
        <v>1.5</v>
      </c>
      <c r="M17" s="8">
        <f t="shared" si="1"/>
        <v>0.875</v>
      </c>
    </row>
    <row r="18" spans="1:13">
      <c r="A18" s="1">
        <v>0.48958333333333298</v>
      </c>
      <c r="B18" s="1">
        <v>0.66666666666666596</v>
      </c>
    </row>
    <row r="19" spans="1:13">
      <c r="A19" s="1">
        <v>0.5</v>
      </c>
      <c r="B19" s="1">
        <v>0.67708333333333304</v>
      </c>
      <c r="E19" t="s">
        <v>46</v>
      </c>
      <c r="F19" s="3">
        <v>2696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Kristín Baldvinsdóttir</dc:creator>
  <cp:keywords/>
  <dc:description/>
  <cp:lastModifiedBy>Elva Björk Einarsdóttir</cp:lastModifiedBy>
  <cp:revision/>
  <dcterms:created xsi:type="dcterms:W3CDTF">2023-11-07T09:31:15Z</dcterms:created>
  <dcterms:modified xsi:type="dcterms:W3CDTF">2023-12-08T13:11:03Z</dcterms:modified>
  <cp:category/>
  <cp:contentStatus/>
</cp:coreProperties>
</file>